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19320" windowHeight="7880" tabRatio="500" activeTab="0"/>
  </bookViews>
  <sheets>
    <sheet name="Cálculos" sheetId="1" r:id="rId1"/>
  </sheets>
  <definedNames/>
  <calcPr fullCalcOnLoad="1"/>
</workbook>
</file>

<file path=xl/comments1.xml><?xml version="1.0" encoding="utf-8"?>
<comments xmlns="http://schemas.openxmlformats.org/spreadsheetml/2006/main">
  <authors>
    <author>Renato Martins</author>
  </authors>
  <commentList>
    <comment ref="C7" authorId="0">
      <text>
        <r>
          <rPr>
            <b/>
            <sz val="9"/>
            <rFont val="Calibri"/>
            <family val="2"/>
          </rPr>
          <t>Goldmap diz:</t>
        </r>
        <r>
          <rPr>
            <sz val="9"/>
            <color indexed="8"/>
            <rFont val="Calibri"/>
            <family val="2"/>
          </rPr>
          <t xml:space="preserve">
Coloque o valor total do carro que você quer comprar à vista.</t>
        </r>
      </text>
    </comment>
    <comment ref="C8" authorId="0">
      <text>
        <r>
          <rPr>
            <b/>
            <sz val="9"/>
            <rFont val="Calibri"/>
            <family val="2"/>
          </rPr>
          <t>Goldmap diz:</t>
        </r>
        <r>
          <rPr>
            <sz val="9"/>
            <rFont val="Calibri"/>
            <family val="2"/>
          </rPr>
          <t xml:space="preserve">
Coloque o total de acessórios que você vai incluir no carro na época da compra. Ex: Som, Rodas, um acessório extra, etc.</t>
        </r>
      </text>
    </comment>
    <comment ref="M13" authorId="0">
      <text>
        <r>
          <rPr>
            <sz val="12"/>
            <color theme="1"/>
            <rFont val="Calibri"/>
            <family val="2"/>
          </rPr>
          <t>Goldmap diz:</t>
        </r>
        <r>
          <rPr>
            <sz val="9"/>
            <rFont val="Calibri"/>
            <family val="2"/>
          </rPr>
          <t xml:space="preserve">
Mesmo tempo do financiamento/consórcio colocado na tabela de baixo.</t>
        </r>
      </text>
    </comment>
    <comment ref="G20" authorId="0">
      <text>
        <r>
          <rPr>
            <b/>
            <sz val="9"/>
            <rFont val="Calibri"/>
            <family val="2"/>
          </rPr>
          <t>Goldmap diz:</t>
        </r>
        <r>
          <rPr>
            <sz val="9"/>
            <rFont val="Calibri"/>
            <family val="2"/>
          </rPr>
          <t xml:space="preserve">
Coloque aqui o valor da sua renda.</t>
        </r>
      </text>
    </comment>
    <comment ref="C25" authorId="0">
      <text>
        <r>
          <rPr>
            <b/>
            <sz val="9"/>
            <rFont val="Calibri"/>
            <family val="2"/>
          </rPr>
          <t>Goldmap diz:</t>
        </r>
        <r>
          <rPr>
            <sz val="9"/>
            <rFont val="Calibri"/>
            <family val="2"/>
          </rPr>
          <t xml:space="preserve">
Esse valor é TOTALMENTE chute e sei ao certo se você vai usá-lo esse ano, mas única certeza que eu tenho é a segunte: você vai bater em algum carro ou vão bater no seu carro. ISSO É FATO!
É claro que tem uns que são mais azarados do que outros, por exemplo, mês sim mês não alguém bate no carro da minha irmã.  =D</t>
        </r>
        <r>
          <rPr>
            <b/>
            <sz val="9"/>
            <rFont val="Calibri"/>
            <family val="2"/>
          </rPr>
          <t xml:space="preserve">
</t>
        </r>
        <r>
          <rPr>
            <sz val="9"/>
            <rFont val="Calibri"/>
            <family val="2"/>
          </rPr>
          <t xml:space="preserve">
O que eu fiz?
R$400 é o valor da franquia do seguro do meu carro. Estimei um acidente por ano e diluí esse gasto mensalmente.</t>
        </r>
      </text>
    </comment>
    <comment ref="C26" authorId="0">
      <text>
        <r>
          <rPr>
            <b/>
            <sz val="9"/>
            <rFont val="Calibri"/>
            <family val="2"/>
          </rPr>
          <t xml:space="preserve">Goldmap diz:
</t>
        </r>
        <r>
          <rPr>
            <sz val="9"/>
            <rFont val="Calibri"/>
            <family val="2"/>
          </rPr>
          <t>Ninguém quer levar uma multa, mas mesmo que você seja o Lineu da Grande Família, você vai levar uma multa pelo menos uma vez na vida.</t>
        </r>
        <r>
          <rPr>
            <b/>
            <sz val="9"/>
            <rFont val="Calibri"/>
            <family val="2"/>
          </rPr>
          <t xml:space="preserve">
</t>
        </r>
        <r>
          <rPr>
            <sz val="9"/>
            <rFont val="Calibri"/>
            <family val="2"/>
          </rPr>
          <t>O que eu fiz?</t>
        </r>
        <r>
          <rPr>
            <b/>
            <sz val="9"/>
            <rFont val="Calibri"/>
            <family val="2"/>
          </rPr>
          <t xml:space="preserve">
</t>
        </r>
        <r>
          <rPr>
            <sz val="9"/>
            <rFont val="Calibri"/>
            <family val="2"/>
          </rPr>
          <t>R$127,69 é o valor de uma multa grave, por exemplo, estacionar em fila dupla. Estimei que, pelo menos, uma vez no ano pode acontecer de levar uma multa desse tipo.</t>
        </r>
      </text>
    </comment>
    <comment ref="E32" authorId="0">
      <text>
        <r>
          <rPr>
            <b/>
            <sz val="9"/>
            <rFont val="Calibri"/>
            <family val="2"/>
          </rPr>
          <t>Goldmap diz:</t>
        </r>
        <r>
          <rPr>
            <sz val="9"/>
            <rFont val="Calibri"/>
            <family val="2"/>
          </rPr>
          <t xml:space="preserve">
Coloque o valor mensal da parcela que você irá pagar, caso tenha alguma após a compra do carro.</t>
        </r>
      </text>
    </comment>
  </commentList>
</comments>
</file>

<file path=xl/sharedStrings.xml><?xml version="1.0" encoding="utf-8"?>
<sst xmlns="http://schemas.openxmlformats.org/spreadsheetml/2006/main" count="98" uniqueCount="77">
  <si>
    <t>Valor do carro à vista</t>
  </si>
  <si>
    <t>Algumas análises</t>
  </si>
  <si>
    <t>Valor total de acessórios pré-compra:</t>
  </si>
  <si>
    <t>E se…</t>
  </si>
  <si>
    <t>1) … eu não comprasse o carro?</t>
  </si>
  <si>
    <t>Valores Mensais</t>
  </si>
  <si>
    <t>Eu andaria à pé.</t>
  </si>
  <si>
    <t>Financiamento/consórcio</t>
  </si>
  <si>
    <t>Lavagem</t>
  </si>
  <si>
    <t>2) … eu juntasse o dinheiro e comprasse o carro à vista?</t>
  </si>
  <si>
    <t>Combustível</t>
  </si>
  <si>
    <t>Eu juntaria</t>
  </si>
  <si>
    <t>por</t>
  </si>
  <si>
    <t>e, provalvelmente,</t>
  </si>
  <si>
    <t>Estacionamento</t>
  </si>
  <si>
    <t>ganharia alguns acessórios como brinde e um bom desconto por pagar</t>
  </si>
  <si>
    <t>Outros</t>
  </si>
  <si>
    <t>à vista, mas continuaria andando à pé por quase</t>
  </si>
  <si>
    <t xml:space="preserve">. Após a </t>
  </si>
  <si>
    <t>Valores não-mensais diluídos mensalmente</t>
  </si>
  <si>
    <t>Provisão a ser guardada mensalmente</t>
  </si>
  <si>
    <t xml:space="preserve">compra, meu gasto mensal seria de </t>
  </si>
  <si>
    <t>.</t>
  </si>
  <si>
    <t>IPVA</t>
  </si>
  <si>
    <t>por mês</t>
  </si>
  <si>
    <t>DPVAT</t>
  </si>
  <si>
    <t>3) … eu comprasse com consórcio ou financiamento?</t>
  </si>
  <si>
    <t>Seguro</t>
  </si>
  <si>
    <t>Se você ganha</t>
  </si>
  <si>
    <t xml:space="preserve">Eu pagaria a parcela de </t>
  </si>
  <si>
    <t xml:space="preserve"> e  </t>
  </si>
  <si>
    <t>Óleo, filtro, etc.</t>
  </si>
  <si>
    <t>daria uma endrada de</t>
  </si>
  <si>
    <t>. Meu gasto mensal com o carro</t>
  </si>
  <si>
    <t>Revisão anual programada</t>
  </si>
  <si>
    <t>um carro equivale a</t>
  </si>
  <si>
    <t xml:space="preserve">após a compra seria de </t>
  </si>
  <si>
    <t xml:space="preserve"> o q por ano equivale a </t>
  </si>
  <si>
    <t>Pneus</t>
  </si>
  <si>
    <t>Você pagaria a mais</t>
  </si>
  <si>
    <t>em forma de juros. Dinheiro que deixou</t>
  </si>
  <si>
    <t>da sua renda!</t>
  </si>
  <si>
    <t>de ir para seu bolso.</t>
  </si>
  <si>
    <t>Fundo de reserva para acidentes/franquia</t>
  </si>
  <si>
    <t>4) … eu juntasse o dinheiro antes para comprar o carro à vista e, nesse meio</t>
  </si>
  <si>
    <t>Fundo de reserva para multas</t>
  </si>
  <si>
    <t>tempo, eu investisse na bolsa de valores, renda fixa ou qualquer aplicação?</t>
  </si>
  <si>
    <t>Aguarde o próximo post… ;)</t>
  </si>
  <si>
    <t>Para agilizar e entender seus cálculos…</t>
  </si>
  <si>
    <t>Considerações e conclusões:</t>
  </si>
  <si>
    <t>Financiamento/consórcio:</t>
  </si>
  <si>
    <t>de endrada</t>
  </si>
  <si>
    <r>
      <t xml:space="preserve"> - 34 mil reais é o preço de um carro popular com alguns acessórios básicos (Gol, Pálio, Corsa, etc);
 - Quando você pegar o carro, vai querer gastar com um som, acessórios extras, etc. Por isso campo separado embaixo do valor do carro;
 - Para se manter um carro </t>
    </r>
    <r>
      <rPr>
        <b/>
        <sz val="11"/>
        <color indexed="8"/>
        <rFont val="Calibri"/>
        <family val="2"/>
      </rPr>
      <t>popular</t>
    </r>
    <r>
      <rPr>
        <sz val="12"/>
        <color theme="1"/>
        <rFont val="Calibri"/>
        <family val="2"/>
      </rPr>
      <t xml:space="preserve"> gasta-se uma média de 1.000 reais/mês (</t>
    </r>
    <r>
      <rPr>
        <b/>
        <sz val="11"/>
        <color indexed="8"/>
        <rFont val="Calibri"/>
        <family val="2"/>
      </rPr>
      <t>sem incluir</t>
    </r>
    <r>
      <rPr>
        <sz val="12"/>
        <color theme="1"/>
        <rFont val="Calibri"/>
        <family val="2"/>
      </rPr>
      <t xml:space="preserve"> o preço das prestações do carro);
 - Tudo que está somado no item "provisão" são gastos não mensais que diluí o valor de anual, bienal, semestral para mensal, ou seja, se vpcê quiser se planejar e guardar 414 reais por mês seria o melhor dos mundos. Se não, passe aperto pra pagar IPVA depois.
 - Os 390 reais de combustível são baseados na km que eu ando por mês. Muitos de vocês devem andar um pouco menos ou um pouco mais, mas percebam que mesmo assim os gastos mensais com o carro continuarão altos!
 - As parcelas de 511 reais são de um consórcio para 80 meses sem entrada. Isso mesmo: 6 anos e meio pagando!
 - Nos valores dos gastos atípicos eu coloquei comentários na própria célula explicando o porquê dos mesmos.
 - Considerando tudo isso, </t>
    </r>
    <r>
      <rPr>
        <b/>
        <sz val="11"/>
        <color indexed="8"/>
        <rFont val="Calibri"/>
        <family val="2"/>
      </rPr>
      <t>você gastaria pouco mais de 20 mil reais por ano</t>
    </r>
    <r>
      <rPr>
        <sz val="12"/>
        <color theme="1"/>
        <rFont val="Calibri"/>
        <family val="2"/>
      </rPr>
      <t xml:space="preserve"> só para manter seu carro nas ruas...</t>
    </r>
  </si>
  <si>
    <t>Parcelas</t>
  </si>
  <si>
    <t>x</t>
  </si>
  <si>
    <t>=</t>
  </si>
  <si>
    <t>Lavagem:</t>
  </si>
  <si>
    <t>Combustível:</t>
  </si>
  <si>
    <t>Distância percorrida por mês</t>
  </si>
  <si>
    <t>÷</t>
  </si>
  <si>
    <t>Consumo de combustível do carro</t>
  </si>
  <si>
    <t>Preço do combustível</t>
  </si>
  <si>
    <t>…</t>
  </si>
  <si>
    <r>
      <rPr>
        <b/>
        <sz val="11"/>
        <color indexed="8"/>
        <rFont val="Calibri"/>
        <family val="2"/>
      </rPr>
      <t>IPVA</t>
    </r>
    <r>
      <rPr>
        <sz val="12"/>
        <color theme="1"/>
        <rFont val="Calibri"/>
        <family val="2"/>
      </rPr>
      <t xml:space="preserve"> (4% do valor do veículo)</t>
    </r>
  </si>
  <si>
    <r>
      <rPr>
        <b/>
        <sz val="11"/>
        <color indexed="8"/>
        <rFont val="Calibri"/>
        <family val="2"/>
      </rPr>
      <t>Óleo, filtro, etc</t>
    </r>
  </si>
  <si>
    <r>
      <rPr>
        <b/>
        <sz val="11"/>
        <color indexed="8"/>
        <rFont val="Calibri"/>
        <family val="2"/>
      </rPr>
      <t>Revisão anual programada</t>
    </r>
  </si>
  <si>
    <r>
      <rPr>
        <b/>
        <sz val="11"/>
        <color indexed="8"/>
        <rFont val="Calibri"/>
        <family val="2"/>
      </rPr>
      <t>Jogo de 4 pneus</t>
    </r>
  </si>
  <si>
    <t>Conheça o goldmap:</t>
  </si>
  <si>
    <t>blog.goldmap.com.br</t>
  </si>
  <si>
    <t>goldmap.com.br</t>
  </si>
  <si>
    <t>Acompanhe o blog:</t>
  </si>
  <si>
    <t>Contato:</t>
  </si>
  <si>
    <t>goldmap@goldmap.com.br</t>
  </si>
  <si>
    <t>Dica: Vá apertando a tecla TAB que você verá quais campos é para você preencher.</t>
  </si>
  <si>
    <t>Valores atípicos q vc nunca considera diluídos mensalmente</t>
  </si>
  <si>
    <t>Vai sair do seu 
bolso no mês</t>
  </si>
  <si>
    <t>O poder do planejamento #1 - Os gastos do seu carro</t>
  </si>
</sst>
</file>

<file path=xl/styles.xml><?xml version="1.0" encoding="utf-8"?>
<styleSheet xmlns="http://schemas.openxmlformats.org/spreadsheetml/2006/main">
  <numFmts count="19">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_-&quot;R$&quot;\ * #,##0.00_-;\-&quot;R$&quot;\ * #,##0.00_-;_-&quot;R$&quot;\ * &quot;-&quot;??_-;_-@_-"/>
    <numFmt numFmtId="165" formatCode="0\ &quot;meses&quot;"/>
    <numFmt numFmtId="166" formatCode="&quot;R$&quot;#,##0.00"/>
    <numFmt numFmtId="167" formatCode="_(* #,##0_)&quot;anos&quot;;_(* \(#,##0\)&quot;anos&quot;;_(* &quot;-&quot;??_)&quot;anos&quot;;_(@_)"/>
    <numFmt numFmtId="168" formatCode="0.00%\ &quot;a.m.&quot;"/>
    <numFmt numFmtId="169" formatCode="&quot;R$&quot;\ #,##0.00"/>
    <numFmt numFmtId="170" formatCode="0\ &quot;por mês&quot;"/>
    <numFmt numFmtId="171" formatCode="0\ &quot;km&quot;"/>
    <numFmt numFmtId="172" formatCode="0.00\ &quot;km/litro&quot;"/>
    <numFmt numFmtId="173" formatCode="_(&quot;R$&quot;* #,##0.00_)&quot;por ano&quot;;_(&quot;R$&quot;* \(#,##0.00\)&quot;por ano&quot;;_(&quot;R$&quot;* &quot;-&quot;??_);_(@_)&quot;por ano&quot;"/>
    <numFmt numFmtId="174" formatCode="_(&quot;R$&quot;* #,##0.00_)&quot;/2 anos&quot;;_(&quot;R$&quot;* \(#,##0.00\)&quot;/2 anos&quot;;_(&quot;R$&quot;* &quot;-&quot;??_);_(@_)&quot;/2 anos&quot;"/>
  </numFmts>
  <fonts count="70">
    <font>
      <sz val="12"/>
      <color theme="1"/>
      <name val="Calibri"/>
      <family val="2"/>
    </font>
    <font>
      <sz val="12"/>
      <color indexed="8"/>
      <name val="Calibri"/>
      <family val="2"/>
    </font>
    <font>
      <sz val="10"/>
      <name val="Arial"/>
      <family val="2"/>
    </font>
    <font>
      <b/>
      <sz val="18"/>
      <name val="Arial"/>
      <family val="0"/>
    </font>
    <font>
      <b/>
      <sz val="14"/>
      <name val="Arial"/>
      <family val="0"/>
    </font>
    <font>
      <sz val="14"/>
      <name val="Arial"/>
      <family val="0"/>
    </font>
    <font>
      <b/>
      <sz val="11"/>
      <color indexed="8"/>
      <name val="Calibri"/>
      <family val="2"/>
    </font>
    <font>
      <b/>
      <sz val="9"/>
      <name val="Calibri"/>
      <family val="2"/>
    </font>
    <font>
      <sz val="9"/>
      <name val="Calibri"/>
      <family val="2"/>
    </font>
    <font>
      <b/>
      <sz val="12"/>
      <name val="Arial"/>
      <family val="2"/>
    </font>
    <font>
      <sz val="9"/>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1"/>
      <color indexed="9"/>
      <name val="Calibri"/>
      <family val="2"/>
    </font>
    <font>
      <sz val="11"/>
      <color indexed="9"/>
      <name val="Calibri"/>
      <family val="2"/>
    </font>
    <font>
      <b/>
      <sz val="14"/>
      <color indexed="52"/>
      <name val="Calibri"/>
      <family val="0"/>
    </font>
    <font>
      <b/>
      <sz val="14"/>
      <color indexed="10"/>
      <name val="Arial"/>
      <family val="0"/>
    </font>
    <font>
      <sz val="11"/>
      <color indexed="8"/>
      <name val="Calibri"/>
      <family val="2"/>
    </font>
    <font>
      <sz val="12"/>
      <color indexed="55"/>
      <name val="Calibri"/>
      <family val="0"/>
    </font>
    <font>
      <sz val="9"/>
      <color indexed="23"/>
      <name val="Calibri"/>
      <family val="0"/>
    </font>
    <font>
      <b/>
      <sz val="10"/>
      <color indexed="9"/>
      <name val="Arial"/>
      <family val="2"/>
    </font>
    <font>
      <b/>
      <sz val="16"/>
      <color indexed="8"/>
      <name val="Calibri"/>
      <family val="0"/>
    </font>
    <font>
      <b/>
      <sz val="9"/>
      <color indexed="62"/>
      <name val="Arial"/>
      <family val="2"/>
    </font>
    <font>
      <b/>
      <sz val="10"/>
      <color indexed="62"/>
      <name val="Arial"/>
      <family val="0"/>
    </font>
    <font>
      <sz val="36"/>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0"/>
      <name val="Calibri"/>
      <family val="2"/>
    </font>
    <font>
      <sz val="11"/>
      <color theme="0"/>
      <name val="Calibri"/>
      <family val="2"/>
    </font>
    <font>
      <b/>
      <sz val="14"/>
      <color rgb="FFFEA300"/>
      <name val="Calibri"/>
      <family val="0"/>
    </font>
    <font>
      <b/>
      <sz val="14"/>
      <color rgb="FFFF0000"/>
      <name val="Arial"/>
      <family val="0"/>
    </font>
    <font>
      <b/>
      <sz val="11"/>
      <color theme="1"/>
      <name val="Calibri"/>
      <family val="2"/>
    </font>
    <font>
      <sz val="11"/>
      <color theme="1"/>
      <name val="Calibri"/>
      <family val="2"/>
    </font>
    <font>
      <sz val="12"/>
      <color theme="0" tint="-0.3499799966812134"/>
      <name val="Calibri"/>
      <family val="0"/>
    </font>
    <font>
      <sz val="9"/>
      <color theme="1" tint="0.49998000264167786"/>
      <name val="Calibri"/>
      <family val="0"/>
    </font>
    <font>
      <b/>
      <sz val="16"/>
      <color theme="1"/>
      <name val="Calibri"/>
      <family val="0"/>
    </font>
    <font>
      <b/>
      <sz val="10"/>
      <color theme="0"/>
      <name val="Arial"/>
      <family val="2"/>
    </font>
    <font>
      <b/>
      <sz val="9"/>
      <color theme="4"/>
      <name val="Arial"/>
      <family val="2"/>
    </font>
    <font>
      <b/>
      <sz val="10"/>
      <color theme="4"/>
      <name val="Arial"/>
      <family val="0"/>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8">
    <xf numFmtId="0" fontId="0" fillId="0" borderId="0" xfId="0" applyFont="1" applyAlignment="1">
      <alignment/>
    </xf>
    <xf numFmtId="0" fontId="2" fillId="33" borderId="10" xfId="0" applyNumberFormat="1" applyFont="1" applyFill="1" applyBorder="1" applyAlignment="1">
      <alignment/>
    </xf>
    <xf numFmtId="44" fontId="0" fillId="0" borderId="0" xfId="0" applyNumberFormat="1" applyAlignment="1">
      <alignment/>
    </xf>
    <xf numFmtId="0" fontId="57" fillId="20" borderId="10" xfId="0" applyFont="1" applyFill="1" applyBorder="1" applyAlignment="1">
      <alignment/>
    </xf>
    <xf numFmtId="0" fontId="58" fillId="20" borderId="11" xfId="0" applyFont="1" applyFill="1" applyBorder="1" applyAlignment="1">
      <alignment/>
    </xf>
    <xf numFmtId="0" fontId="58" fillId="20" borderId="12" xfId="0" applyFont="1" applyFill="1" applyBorder="1" applyAlignment="1">
      <alignment/>
    </xf>
    <xf numFmtId="0" fontId="2" fillId="33" borderId="13" xfId="0" applyNumberFormat="1" applyFont="1" applyFill="1" applyBorder="1" applyAlignment="1">
      <alignment/>
    </xf>
    <xf numFmtId="0" fontId="2" fillId="0" borderId="0" xfId="0" applyNumberFormat="1" applyFont="1" applyFill="1" applyBorder="1" applyAlignment="1">
      <alignment/>
    </xf>
    <xf numFmtId="0" fontId="0" fillId="0" borderId="0" xfId="0" applyNumberFormat="1" applyFill="1" applyBorder="1" applyAlignment="1">
      <alignment/>
    </xf>
    <xf numFmtId="0" fontId="0" fillId="0" borderId="0" xfId="0" applyNumberFormat="1" applyFont="1" applyFill="1" applyBorder="1" applyAlignment="1">
      <alignment/>
    </xf>
    <xf numFmtId="0" fontId="59" fillId="0" borderId="14" xfId="0" applyFont="1" applyFill="1" applyBorder="1" applyAlignment="1">
      <alignment vertical="center"/>
    </xf>
    <xf numFmtId="0" fontId="0" fillId="0" borderId="0" xfId="0" applyBorder="1" applyAlignment="1">
      <alignment/>
    </xf>
    <xf numFmtId="0" fontId="0" fillId="0" borderId="15" xfId="0" applyBorder="1" applyAlignment="1">
      <alignment/>
    </xf>
    <xf numFmtId="164" fontId="0" fillId="0" borderId="0" xfId="0" applyNumberFormat="1" applyFont="1" applyFill="1" applyBorder="1" applyAlignment="1">
      <alignment/>
    </xf>
    <xf numFmtId="0" fontId="55" fillId="0" borderId="14" xfId="0" applyFont="1" applyBorder="1" applyAlignment="1">
      <alignment/>
    </xf>
    <xf numFmtId="164" fontId="60" fillId="0" borderId="14" xfId="0" applyNumberFormat="1" applyFont="1" applyFill="1" applyBorder="1" applyAlignment="1">
      <alignment vertical="center"/>
    </xf>
    <xf numFmtId="164" fontId="60" fillId="0" borderId="0" xfId="0" applyNumberFormat="1" applyFont="1" applyFill="1" applyBorder="1" applyAlignment="1">
      <alignment vertical="center"/>
    </xf>
    <xf numFmtId="0" fontId="0" fillId="0" borderId="14" xfId="0" applyBorder="1" applyAlignment="1">
      <alignment/>
    </xf>
    <xf numFmtId="0" fontId="2" fillId="33" borderId="14" xfId="0" applyNumberFormat="1" applyFont="1" applyFill="1" applyBorder="1" applyAlignment="1">
      <alignment/>
    </xf>
    <xf numFmtId="164" fontId="0" fillId="33" borderId="15" xfId="0" applyNumberFormat="1" applyFill="1" applyBorder="1" applyAlignment="1">
      <alignment/>
    </xf>
    <xf numFmtId="44" fontId="0" fillId="33" borderId="15" xfId="44" applyFont="1" applyFill="1" applyBorder="1" applyAlignment="1">
      <alignment/>
    </xf>
    <xf numFmtId="44" fontId="2" fillId="33" borderId="15" xfId="44" applyFont="1" applyFill="1" applyBorder="1" applyAlignment="1">
      <alignment/>
    </xf>
    <xf numFmtId="164" fontId="4" fillId="0" borderId="14" xfId="0" applyNumberFormat="1" applyFont="1" applyFill="1" applyBorder="1" applyAlignment="1">
      <alignment vertical="center"/>
    </xf>
    <xf numFmtId="164" fontId="4" fillId="0" borderId="0" xfId="0" applyNumberFormat="1" applyFont="1" applyFill="1" applyBorder="1" applyAlignment="1">
      <alignment vertical="center"/>
    </xf>
    <xf numFmtId="164" fontId="5" fillId="0" borderId="14" xfId="0" applyNumberFormat="1" applyFont="1" applyFill="1" applyBorder="1" applyAlignment="1">
      <alignment vertical="center"/>
    </xf>
    <xf numFmtId="0" fontId="0" fillId="0" borderId="14" xfId="0" applyFont="1" applyFill="1" applyBorder="1" applyAlignment="1">
      <alignment/>
    </xf>
    <xf numFmtId="0" fontId="0" fillId="0" borderId="0" xfId="0" applyFill="1" applyBorder="1" applyAlignment="1">
      <alignment/>
    </xf>
    <xf numFmtId="0" fontId="0" fillId="0" borderId="15" xfId="0" applyFill="1" applyBorder="1" applyAlignment="1">
      <alignment/>
    </xf>
    <xf numFmtId="0" fontId="55" fillId="0" borderId="14" xfId="0" applyFont="1" applyFill="1" applyBorder="1" applyAlignment="1">
      <alignment/>
    </xf>
    <xf numFmtId="44" fontId="0" fillId="0" borderId="0" xfId="0" applyNumberFormat="1" applyFill="1" applyBorder="1" applyAlignment="1">
      <alignment/>
    </xf>
    <xf numFmtId="0" fontId="0" fillId="0" borderId="0" xfId="0" applyFill="1" applyBorder="1" applyAlignment="1">
      <alignment horizontal="center"/>
    </xf>
    <xf numFmtId="165" fontId="0" fillId="0" borderId="0" xfId="0" applyNumberFormat="1" applyFill="1" applyBorder="1" applyAlignment="1">
      <alignment horizontal="left"/>
    </xf>
    <xf numFmtId="168" fontId="0" fillId="0" borderId="15" xfId="58" applyNumberFormat="1" applyFont="1" applyFill="1" applyBorder="1" applyAlignment="1">
      <alignment/>
    </xf>
    <xf numFmtId="169" fontId="2" fillId="0" borderId="0" xfId="0" applyNumberFormat="1" applyFont="1" applyFill="1" applyBorder="1" applyAlignment="1">
      <alignment/>
    </xf>
    <xf numFmtId="164" fontId="2" fillId="0" borderId="0" xfId="0" applyNumberFormat="1" applyFont="1" applyFill="1" applyBorder="1" applyAlignment="1">
      <alignment wrapText="1"/>
    </xf>
    <xf numFmtId="169" fontId="2" fillId="0" borderId="0" xfId="0" applyNumberFormat="1" applyFont="1" applyFill="1" applyBorder="1" applyAlignment="1">
      <alignment wrapText="1"/>
    </xf>
    <xf numFmtId="0" fontId="0" fillId="0" borderId="13" xfId="0" applyFont="1" applyFill="1" applyBorder="1" applyAlignment="1">
      <alignment/>
    </xf>
    <xf numFmtId="167" fontId="0" fillId="0" borderId="16" xfId="0" applyNumberFormat="1" applyFill="1" applyBorder="1" applyAlignment="1">
      <alignment horizontal="right"/>
    </xf>
    <xf numFmtId="0" fontId="0" fillId="0" borderId="16" xfId="0" applyFill="1" applyBorder="1" applyAlignment="1">
      <alignment/>
    </xf>
    <xf numFmtId="167" fontId="0" fillId="0" borderId="16" xfId="42" applyNumberFormat="1" applyFont="1" applyFill="1" applyBorder="1" applyAlignment="1">
      <alignment/>
    </xf>
    <xf numFmtId="0" fontId="0" fillId="0" borderId="16" xfId="0" applyFill="1" applyBorder="1" applyAlignment="1">
      <alignment horizontal="left"/>
    </xf>
    <xf numFmtId="0" fontId="0" fillId="0" borderId="17" xfId="0" applyFill="1" applyBorder="1" applyAlignment="1">
      <alignment/>
    </xf>
    <xf numFmtId="0" fontId="61" fillId="33" borderId="14" xfId="0" applyFont="1" applyFill="1" applyBorder="1" applyAlignment="1">
      <alignment/>
    </xf>
    <xf numFmtId="0" fontId="62" fillId="33" borderId="13" xfId="0" applyFont="1" applyFill="1" applyBorder="1" applyAlignment="1">
      <alignment/>
    </xf>
    <xf numFmtId="169" fontId="2" fillId="33" borderId="16" xfId="0" applyNumberFormat="1" applyFont="1" applyFill="1" applyBorder="1" applyAlignment="1">
      <alignment horizontal="center" wrapText="1"/>
    </xf>
    <xf numFmtId="44" fontId="0" fillId="33" borderId="16" xfId="44" applyFont="1" applyFill="1" applyBorder="1" applyAlignment="1">
      <alignment/>
    </xf>
    <xf numFmtId="44" fontId="0" fillId="33" borderId="17" xfId="0" applyNumberFormat="1" applyFont="1" applyFill="1" applyBorder="1" applyAlignment="1">
      <alignment/>
    </xf>
    <xf numFmtId="0" fontId="61" fillId="33" borderId="18" xfId="0" applyFont="1" applyFill="1" applyBorder="1" applyAlignment="1">
      <alignment/>
    </xf>
    <xf numFmtId="169" fontId="2" fillId="33" borderId="19" xfId="0" applyNumberFormat="1" applyFont="1" applyFill="1" applyBorder="1" applyAlignment="1">
      <alignment horizontal="center" wrapText="1"/>
    </xf>
    <xf numFmtId="44" fontId="0" fillId="33" borderId="19" xfId="44" applyFont="1" applyFill="1" applyBorder="1" applyAlignment="1">
      <alignment/>
    </xf>
    <xf numFmtId="44" fontId="0" fillId="33" borderId="20" xfId="0" applyNumberFormat="1" applyFont="1" applyFill="1" applyBorder="1" applyAlignment="1">
      <alignment/>
    </xf>
    <xf numFmtId="0" fontId="61" fillId="33" borderId="10" xfId="0" applyFont="1" applyFill="1" applyBorder="1" applyAlignment="1">
      <alignment/>
    </xf>
    <xf numFmtId="0" fontId="0" fillId="33" borderId="11" xfId="0" applyFill="1" applyBorder="1" applyAlignment="1">
      <alignment/>
    </xf>
    <xf numFmtId="0" fontId="2" fillId="33" borderId="11" xfId="0" applyNumberFormat="1" applyFont="1" applyFill="1" applyBorder="1" applyAlignment="1">
      <alignment wrapText="1"/>
    </xf>
    <xf numFmtId="0" fontId="0" fillId="33" borderId="11" xfId="0" applyNumberFormat="1" applyFont="1" applyFill="1" applyBorder="1" applyAlignment="1">
      <alignment/>
    </xf>
    <xf numFmtId="0" fontId="0" fillId="33" borderId="12" xfId="0" applyNumberFormat="1" applyFont="1" applyFill="1" applyBorder="1" applyAlignment="1">
      <alignment/>
    </xf>
    <xf numFmtId="0" fontId="0" fillId="33" borderId="14" xfId="0" applyFill="1" applyBorder="1" applyAlignment="1">
      <alignment/>
    </xf>
    <xf numFmtId="169" fontId="2" fillId="33" borderId="0" xfId="0" applyNumberFormat="1" applyFont="1" applyFill="1" applyBorder="1" applyAlignment="1">
      <alignment horizontal="center" wrapText="1"/>
    </xf>
    <xf numFmtId="44" fontId="0" fillId="33" borderId="0" xfId="44" applyFont="1" applyFill="1" applyBorder="1" applyAlignment="1">
      <alignment/>
    </xf>
    <xf numFmtId="44" fontId="0" fillId="33" borderId="15" xfId="0" applyNumberFormat="1" applyFont="1" applyFill="1" applyBorder="1" applyAlignment="1">
      <alignment/>
    </xf>
    <xf numFmtId="0" fontId="2" fillId="33" borderId="0" xfId="0" applyNumberFormat="1" applyFont="1" applyFill="1" applyBorder="1" applyAlignment="1">
      <alignment horizontal="center"/>
    </xf>
    <xf numFmtId="0" fontId="0" fillId="33" borderId="0" xfId="0" applyNumberFormat="1" applyFont="1" applyFill="1" applyBorder="1" applyAlignment="1">
      <alignment/>
    </xf>
    <xf numFmtId="0" fontId="0" fillId="33" borderId="15" xfId="0" applyNumberFormat="1" applyFont="1" applyFill="1" applyBorder="1" applyAlignment="1">
      <alignment/>
    </xf>
    <xf numFmtId="0" fontId="0" fillId="33" borderId="13" xfId="0" applyFill="1" applyBorder="1" applyAlignment="1">
      <alignment/>
    </xf>
    <xf numFmtId="0" fontId="2" fillId="33" borderId="16" xfId="0" applyNumberFormat="1" applyFont="1" applyFill="1" applyBorder="1" applyAlignment="1">
      <alignment horizontal="center"/>
    </xf>
    <xf numFmtId="44" fontId="0" fillId="33" borderId="16" xfId="0" applyNumberFormat="1" applyFont="1" applyFill="1" applyBorder="1" applyAlignment="1">
      <alignment horizontal="center"/>
    </xf>
    <xf numFmtId="0" fontId="0" fillId="33" borderId="16" xfId="0" applyNumberFormat="1" applyFont="1" applyFill="1" applyBorder="1" applyAlignment="1">
      <alignment horizontal="center"/>
    </xf>
    <xf numFmtId="0" fontId="0" fillId="33" borderId="18" xfId="0" applyFill="1" applyBorder="1" applyAlignment="1">
      <alignment/>
    </xf>
    <xf numFmtId="0" fontId="0" fillId="33" borderId="19" xfId="0" applyNumberFormat="1" applyFont="1" applyFill="1" applyBorder="1" applyAlignment="1">
      <alignment horizontal="center"/>
    </xf>
    <xf numFmtId="0" fontId="49" fillId="0" borderId="0" xfId="52" applyAlignment="1">
      <alignment/>
    </xf>
    <xf numFmtId="0" fontId="63" fillId="0" borderId="0" xfId="0" applyFont="1" applyAlignment="1">
      <alignment/>
    </xf>
    <xf numFmtId="0" fontId="0" fillId="0" borderId="0" xfId="0" applyFont="1" applyFill="1" applyBorder="1" applyAlignment="1">
      <alignment/>
    </xf>
    <xf numFmtId="167" fontId="0" fillId="0" borderId="0" xfId="0" applyNumberFormat="1" applyFill="1" applyBorder="1" applyAlignment="1">
      <alignment horizontal="right"/>
    </xf>
    <xf numFmtId="167" fontId="0" fillId="0" borderId="0" xfId="42" applyNumberFormat="1" applyFont="1" applyFill="1" applyBorder="1" applyAlignment="1">
      <alignment/>
    </xf>
    <xf numFmtId="0" fontId="0" fillId="0" borderId="0" xfId="0" applyFill="1" applyBorder="1" applyAlignment="1">
      <alignment horizontal="left"/>
    </xf>
    <xf numFmtId="44" fontId="2" fillId="0" borderId="12" xfId="44" applyFont="1" applyFill="1" applyBorder="1" applyAlignment="1" applyProtection="1">
      <alignment/>
      <protection locked="0"/>
    </xf>
    <xf numFmtId="44" fontId="0" fillId="0" borderId="17" xfId="44" applyFont="1" applyFill="1" applyBorder="1" applyAlignment="1" applyProtection="1">
      <alignment/>
      <protection locked="0"/>
    </xf>
    <xf numFmtId="44" fontId="2" fillId="34" borderId="15" xfId="44" applyFont="1" applyFill="1" applyBorder="1" applyAlignment="1" applyProtection="1">
      <alignment/>
      <protection locked="0"/>
    </xf>
    <xf numFmtId="44" fontId="2" fillId="34" borderId="17" xfId="44" applyFont="1" applyFill="1" applyBorder="1" applyAlignment="1" applyProtection="1">
      <alignment/>
      <protection locked="0"/>
    </xf>
    <xf numFmtId="166" fontId="0" fillId="34" borderId="0" xfId="44" applyNumberFormat="1" applyFont="1" applyFill="1" applyBorder="1" applyAlignment="1" applyProtection="1">
      <alignment/>
      <protection locked="0"/>
    </xf>
    <xf numFmtId="165" fontId="0" fillId="34" borderId="16" xfId="0" applyNumberFormat="1" applyFill="1" applyBorder="1" applyAlignment="1" applyProtection="1">
      <alignment/>
      <protection locked="0"/>
    </xf>
    <xf numFmtId="170" fontId="0" fillId="34" borderId="19" xfId="0" applyNumberFormat="1" applyFill="1" applyBorder="1" applyAlignment="1" applyProtection="1">
      <alignment/>
      <protection locked="0"/>
    </xf>
    <xf numFmtId="44" fontId="0" fillId="0" borderId="16" xfId="44" applyFont="1" applyFill="1" applyBorder="1" applyAlignment="1" applyProtection="1">
      <alignment/>
      <protection locked="0"/>
    </xf>
    <xf numFmtId="44" fontId="0" fillId="0" borderId="19" xfId="44" applyFont="1" applyFill="1" applyBorder="1" applyAlignment="1" applyProtection="1">
      <alignment/>
      <protection locked="0"/>
    </xf>
    <xf numFmtId="171" fontId="0" fillId="0" borderId="0" xfId="0" applyNumberFormat="1" applyBorder="1" applyAlignment="1" applyProtection="1">
      <alignment/>
      <protection locked="0"/>
    </xf>
    <xf numFmtId="172" fontId="0" fillId="0" borderId="0" xfId="0" applyNumberFormat="1" applyBorder="1" applyAlignment="1" applyProtection="1">
      <alignment/>
      <protection locked="0"/>
    </xf>
    <xf numFmtId="44" fontId="0" fillId="0" borderId="16" xfId="44" applyFont="1" applyBorder="1" applyAlignment="1" applyProtection="1">
      <alignment/>
      <protection locked="0"/>
    </xf>
    <xf numFmtId="173" fontId="0" fillId="0" borderId="19" xfId="0" applyNumberFormat="1" applyBorder="1" applyAlignment="1" applyProtection="1">
      <alignment/>
      <protection locked="0"/>
    </xf>
    <xf numFmtId="165" fontId="0" fillId="0" borderId="19" xfId="0" applyNumberFormat="1" applyBorder="1" applyAlignment="1" applyProtection="1">
      <alignment/>
      <protection locked="0"/>
    </xf>
    <xf numFmtId="0" fontId="64" fillId="0" borderId="0" xfId="0" applyFont="1" applyAlignment="1">
      <alignment/>
    </xf>
    <xf numFmtId="174" fontId="0" fillId="0" borderId="19" xfId="0" applyNumberFormat="1" applyBorder="1" applyAlignment="1" applyProtection="1">
      <alignment/>
      <protection locked="0"/>
    </xf>
    <xf numFmtId="166" fontId="0" fillId="0" borderId="0" xfId="0" applyNumberFormat="1" applyFill="1" applyBorder="1" applyAlignment="1">
      <alignment/>
    </xf>
    <xf numFmtId="166" fontId="0" fillId="0" borderId="0" xfId="0" applyNumberFormat="1" applyFill="1" applyBorder="1" applyAlignment="1">
      <alignment horizontal="center"/>
    </xf>
    <xf numFmtId="166" fontId="0" fillId="0" borderId="15" xfId="0" applyNumberFormat="1" applyFill="1" applyBorder="1" applyAlignment="1">
      <alignment/>
    </xf>
    <xf numFmtId="0" fontId="65" fillId="0" borderId="0" xfId="0" applyFont="1" applyAlignment="1">
      <alignment horizontal="center" vertical="center"/>
    </xf>
    <xf numFmtId="0" fontId="66" fillId="20" borderId="10" xfId="0" applyNumberFormat="1" applyFont="1" applyFill="1" applyBorder="1" applyAlignment="1">
      <alignment horizontal="center"/>
    </xf>
    <xf numFmtId="0" fontId="66" fillId="20" borderId="12" xfId="0" applyNumberFormat="1" applyFont="1" applyFill="1" applyBorder="1" applyAlignment="1">
      <alignment horizontal="center"/>
    </xf>
    <xf numFmtId="0" fontId="67" fillId="33" borderId="21" xfId="0" applyNumberFormat="1" applyFont="1" applyFill="1" applyBorder="1" applyAlignment="1">
      <alignment horizontal="center" vertical="center" textRotation="90" wrapText="1"/>
    </xf>
    <xf numFmtId="0" fontId="67" fillId="33" borderId="22" xfId="0" applyNumberFormat="1" applyFont="1" applyFill="1" applyBorder="1" applyAlignment="1">
      <alignment horizontal="center" vertical="center" textRotation="90" wrapText="1"/>
    </xf>
    <xf numFmtId="0" fontId="67" fillId="33" borderId="23" xfId="0" applyNumberFormat="1" applyFont="1" applyFill="1" applyBorder="1" applyAlignment="1">
      <alignment horizontal="center" vertical="center" textRotation="90" wrapText="1"/>
    </xf>
    <xf numFmtId="164" fontId="0" fillId="33" borderId="21" xfId="0" applyNumberFormat="1" applyFont="1" applyFill="1" applyBorder="1" applyAlignment="1">
      <alignment horizontal="center" vertical="center"/>
    </xf>
    <xf numFmtId="164" fontId="0" fillId="33" borderId="22" xfId="0" applyNumberFormat="1" applyFont="1" applyFill="1" applyBorder="1" applyAlignment="1">
      <alignment horizontal="center" vertical="center"/>
    </xf>
    <xf numFmtId="164" fontId="0" fillId="33" borderId="23" xfId="0" applyNumberFormat="1" applyFont="1" applyFill="1" applyBorder="1" applyAlignment="1">
      <alignment horizontal="center" vertical="center"/>
    </xf>
    <xf numFmtId="166" fontId="3" fillId="0" borderId="0" xfId="0" applyNumberFormat="1" applyFont="1" applyFill="1" applyBorder="1" applyAlignment="1">
      <alignment horizontal="center" vertical="center"/>
    </xf>
    <xf numFmtId="0" fontId="68" fillId="33" borderId="21" xfId="0" applyNumberFormat="1" applyFont="1" applyFill="1" applyBorder="1" applyAlignment="1">
      <alignment horizontal="center" vertical="center" textRotation="90" wrapText="1"/>
    </xf>
    <xf numFmtId="0" fontId="68" fillId="33" borderId="22" xfId="0" applyNumberFormat="1" applyFont="1" applyFill="1" applyBorder="1" applyAlignment="1">
      <alignment horizontal="center" vertical="center" textRotation="90" wrapText="1"/>
    </xf>
    <xf numFmtId="0" fontId="68" fillId="33" borderId="23" xfId="0" applyNumberFormat="1" applyFont="1" applyFill="1" applyBorder="1" applyAlignment="1">
      <alignment horizontal="center" vertical="center" textRotation="90" wrapText="1"/>
    </xf>
    <xf numFmtId="164" fontId="5" fillId="0" borderId="0"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66" fillId="20" borderId="11" xfId="0" applyNumberFormat="1" applyFont="1" applyFill="1" applyBorder="1" applyAlignment="1">
      <alignment horizontal="center"/>
    </xf>
    <xf numFmtId="169" fontId="2" fillId="33" borderId="0" xfId="0" applyNumberFormat="1" applyFont="1" applyFill="1" applyBorder="1" applyAlignment="1">
      <alignment horizontal="left" wrapText="1"/>
    </xf>
    <xf numFmtId="169" fontId="2" fillId="33" borderId="15" xfId="0" applyNumberFormat="1" applyFont="1" applyFill="1" applyBorder="1" applyAlignment="1">
      <alignment horizontal="left" wrapText="1"/>
    </xf>
    <xf numFmtId="0" fontId="0" fillId="0" borderId="1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166" fontId="0" fillId="35" borderId="14" xfId="44" applyNumberFormat="1" applyFont="1" applyFill="1" applyBorder="1" applyAlignment="1" applyProtection="1">
      <alignment horizontal="center"/>
      <protection locked="0"/>
    </xf>
    <xf numFmtId="166" fontId="0" fillId="35" borderId="15" xfId="44" applyNumberFormat="1" applyFont="1" applyFill="1" applyBorder="1" applyAlignment="1" applyProtection="1">
      <alignment horizontal="center"/>
      <protection locked="0"/>
    </xf>
    <xf numFmtId="0" fontId="0" fillId="0" borderId="14" xfId="0" applyBorder="1" applyAlignment="1">
      <alignment horizontal="center"/>
    </xf>
    <xf numFmtId="0" fontId="0" fillId="0" borderId="15" xfId="0" applyBorder="1" applyAlignment="1">
      <alignment horizontal="center"/>
    </xf>
    <xf numFmtId="0" fontId="0" fillId="0" borderId="0" xfId="0" applyFill="1" applyBorder="1" applyAlignment="1">
      <alignment horizontal="center"/>
    </xf>
    <xf numFmtId="9" fontId="9" fillId="0" borderId="14" xfId="58" applyFont="1" applyFill="1" applyBorder="1" applyAlignment="1">
      <alignment horizontal="center" vertical="center"/>
    </xf>
    <xf numFmtId="9" fontId="9" fillId="0" borderId="15" xfId="58" applyFont="1" applyFill="1"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12</xdr:row>
      <xdr:rowOff>161925</xdr:rowOff>
    </xdr:from>
    <xdr:to>
      <xdr:col>4</xdr:col>
      <xdr:colOff>685800</xdr:colOff>
      <xdr:row>16</xdr:row>
      <xdr:rowOff>114300</xdr:rowOff>
    </xdr:to>
    <xdr:sp>
      <xdr:nvSpPr>
        <xdr:cNvPr id="1" name="TextBox 2"/>
        <xdr:cNvSpPr txBox="1">
          <a:spLocks noChangeArrowheads="1"/>
        </xdr:cNvSpPr>
      </xdr:nvSpPr>
      <xdr:spPr>
        <a:xfrm>
          <a:off x="4629150" y="2143125"/>
          <a:ext cx="400050" cy="638175"/>
        </a:xfrm>
        <a:prstGeom prst="rect">
          <a:avLst/>
        </a:prstGeom>
        <a:noFill/>
        <a:ln w="9525" cmpd="sng">
          <a:noFill/>
        </a:ln>
      </xdr:spPr>
      <xdr:txBody>
        <a:bodyPr vertOverflow="clip" wrap="square"/>
        <a:p>
          <a:pPr algn="l">
            <a:defRPr/>
          </a:pPr>
          <a:r>
            <a:rPr lang="en-US" cap="none" sz="3600" b="0" i="0" u="none" baseline="0">
              <a:solidFill>
                <a:srgbClr val="000000"/>
              </a:solidFill>
              <a:latin typeface="Calibri"/>
              <a:ea typeface="Calibri"/>
              <a:cs typeface="Calibri"/>
            </a:rPr>
            <a:t>+</a:t>
          </a:r>
        </a:p>
      </xdr:txBody>
    </xdr:sp>
    <xdr:clientData/>
  </xdr:twoCellAnchor>
  <xdr:twoCellAnchor>
    <xdr:from>
      <xdr:col>4</xdr:col>
      <xdr:colOff>628650</xdr:colOff>
      <xdr:row>13</xdr:row>
      <xdr:rowOff>142875</xdr:rowOff>
    </xdr:from>
    <xdr:to>
      <xdr:col>6</xdr:col>
      <xdr:colOff>9525</xdr:colOff>
      <xdr:row>16</xdr:row>
      <xdr:rowOff>38100</xdr:rowOff>
    </xdr:to>
    <xdr:sp>
      <xdr:nvSpPr>
        <xdr:cNvPr id="2" name="Right Arrow 3"/>
        <xdr:cNvSpPr>
          <a:spLocks/>
        </xdr:cNvSpPr>
      </xdr:nvSpPr>
      <xdr:spPr>
        <a:xfrm>
          <a:off x="4981575" y="2295525"/>
          <a:ext cx="495300" cy="409575"/>
        </a:xfrm>
        <a:prstGeom prst="rightArrow">
          <a:avLst>
            <a:gd name="adj" fmla="val 7814"/>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123825</xdr:colOff>
      <xdr:row>1</xdr:row>
      <xdr:rowOff>76200</xdr:rowOff>
    </xdr:from>
    <xdr:to>
      <xdr:col>1</xdr:col>
      <xdr:colOff>1819275</xdr:colOff>
      <xdr:row>4</xdr:row>
      <xdr:rowOff>123825</xdr:rowOff>
    </xdr:to>
    <xdr:pic>
      <xdr:nvPicPr>
        <xdr:cNvPr id="3" name="Picture 4"/>
        <xdr:cNvPicPr preferRelativeResize="1">
          <a:picLocks noChangeAspect="1"/>
        </xdr:cNvPicPr>
      </xdr:nvPicPr>
      <xdr:blipFill>
        <a:blip r:embed="rId1"/>
        <a:stretch>
          <a:fillRect/>
        </a:stretch>
      </xdr:blipFill>
      <xdr:spPr>
        <a:xfrm>
          <a:off x="238125" y="171450"/>
          <a:ext cx="16954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oldmap@goldmap.com.br" TargetMode="External" /><Relationship Id="rId2" Type="http://schemas.openxmlformats.org/officeDocument/2006/relationships/hyperlink" Target="http://blog.goldmap.com.br/" TargetMode="External" /><Relationship Id="rId3" Type="http://schemas.openxmlformats.org/officeDocument/2006/relationships/hyperlink" Target="http://goldmap.com.br/"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O53"/>
  <sheetViews>
    <sheetView showGridLines="0" tabSelected="1" zoomScale="95" zoomScaleNormal="95" workbookViewId="0" topLeftCell="A1">
      <selection activeCell="C8" sqref="C8"/>
    </sheetView>
  </sheetViews>
  <sheetFormatPr defaultColWidth="11.00390625" defaultRowHeight="15.75"/>
  <cols>
    <col min="1" max="1" width="1.4921875" style="0" customWidth="1"/>
    <col min="2" max="2" width="32.375" style="0" bestFit="1" customWidth="1"/>
    <col min="3" max="3" width="17.625" style="0" bestFit="1" customWidth="1"/>
    <col min="4" max="4" width="5.625" style="0" customWidth="1"/>
    <col min="5" max="5" width="12.125" style="0" bestFit="1" customWidth="1"/>
    <col min="6" max="6" width="2.50390625" style="0" customWidth="1"/>
    <col min="7" max="7" width="12.625" style="0" bestFit="1" customWidth="1"/>
    <col min="8" max="8" width="5.125" style="0" customWidth="1"/>
    <col min="9" max="9" width="3.00390625" style="0" customWidth="1"/>
    <col min="10" max="10" width="11.625" style="0" customWidth="1"/>
    <col min="11" max="11" width="10.375" style="0" customWidth="1"/>
    <col min="12" max="12" width="11.625" style="0" bestFit="1" customWidth="1"/>
    <col min="13" max="13" width="11.00390625" style="0" customWidth="1"/>
    <col min="14" max="14" width="11.875" style="0" customWidth="1"/>
    <col min="15" max="15" width="11.625" style="0" customWidth="1"/>
  </cols>
  <sheetData>
    <row r="1" ht="7.5" customHeight="1"/>
    <row r="2" spans="3:14" ht="13.5" customHeight="1">
      <c r="C2" s="94" t="s">
        <v>76</v>
      </c>
      <c r="D2" s="94"/>
      <c r="E2" s="94"/>
      <c r="F2" s="94"/>
      <c r="G2" s="94"/>
      <c r="H2" s="94"/>
      <c r="I2" s="94"/>
      <c r="J2" s="94"/>
      <c r="L2" s="70" t="s">
        <v>70</v>
      </c>
      <c r="N2" s="69" t="s">
        <v>68</v>
      </c>
    </row>
    <row r="3" spans="3:14" ht="13.5" customHeight="1">
      <c r="C3" s="94"/>
      <c r="D3" s="94"/>
      <c r="E3" s="94"/>
      <c r="F3" s="94"/>
      <c r="G3" s="94"/>
      <c r="H3" s="94"/>
      <c r="I3" s="94"/>
      <c r="J3" s="94"/>
      <c r="L3" s="70" t="s">
        <v>67</v>
      </c>
      <c r="N3" s="69" t="s">
        <v>69</v>
      </c>
    </row>
    <row r="4" spans="3:14" ht="13.5" customHeight="1">
      <c r="C4" s="94"/>
      <c r="D4" s="94"/>
      <c r="E4" s="94"/>
      <c r="F4" s="94"/>
      <c r="G4" s="94"/>
      <c r="H4" s="94"/>
      <c r="I4" s="94"/>
      <c r="J4" s="94"/>
      <c r="L4" s="70" t="s">
        <v>71</v>
      </c>
      <c r="N4" s="69" t="s">
        <v>72</v>
      </c>
    </row>
    <row r="5" ht="13.5" customHeight="1"/>
    <row r="6" ht="13.5" customHeight="1">
      <c r="B6" s="89" t="s">
        <v>73</v>
      </c>
    </row>
    <row r="7" spans="2:15" ht="13.5" customHeight="1">
      <c r="B7" s="1" t="s">
        <v>0</v>
      </c>
      <c r="C7" s="75">
        <v>34000</v>
      </c>
      <c r="G7" s="2"/>
      <c r="J7" s="3" t="s">
        <v>1</v>
      </c>
      <c r="K7" s="4"/>
      <c r="L7" s="4"/>
      <c r="M7" s="4"/>
      <c r="N7" s="4"/>
      <c r="O7" s="5"/>
    </row>
    <row r="8" spans="2:15" ht="13.5" customHeight="1">
      <c r="B8" s="6" t="s">
        <v>2</v>
      </c>
      <c r="C8" s="76">
        <v>1000</v>
      </c>
      <c r="D8" s="7"/>
      <c r="E8" s="8"/>
      <c r="F8" s="8"/>
      <c r="G8" s="9"/>
      <c r="J8" s="10" t="s">
        <v>3</v>
      </c>
      <c r="K8" s="11"/>
      <c r="L8" s="11"/>
      <c r="M8" s="11"/>
      <c r="N8" s="11"/>
      <c r="O8" s="12"/>
    </row>
    <row r="9" spans="4:15" ht="13.5" customHeight="1">
      <c r="D9" s="7"/>
      <c r="E9" s="13"/>
      <c r="F9" s="13"/>
      <c r="G9" s="9"/>
      <c r="J9" s="14" t="s">
        <v>4</v>
      </c>
      <c r="K9" s="11"/>
      <c r="L9" s="11"/>
      <c r="M9" s="11"/>
      <c r="N9" s="11"/>
      <c r="O9" s="12"/>
    </row>
    <row r="10" spans="2:15" ht="13.5" customHeight="1">
      <c r="B10" s="95" t="s">
        <v>5</v>
      </c>
      <c r="C10" s="96"/>
      <c r="D10" s="97" t="s">
        <v>75</v>
      </c>
      <c r="E10" s="100">
        <f>SUM(C11:C15)</f>
        <v>1188.1727272727273</v>
      </c>
      <c r="F10" s="15"/>
      <c r="G10" s="16"/>
      <c r="J10" s="17" t="s">
        <v>6</v>
      </c>
      <c r="K10" s="11"/>
      <c r="L10" s="11"/>
      <c r="M10" s="11"/>
      <c r="N10" s="11"/>
      <c r="O10" s="12"/>
    </row>
    <row r="11" spans="2:15" ht="13.5" customHeight="1">
      <c r="B11" s="18" t="s">
        <v>7</v>
      </c>
      <c r="C11" s="19">
        <f>E32</f>
        <v>511.9</v>
      </c>
      <c r="D11" s="98"/>
      <c r="E11" s="101"/>
      <c r="F11" s="15"/>
      <c r="G11" s="16"/>
      <c r="J11" s="17"/>
      <c r="K11" s="11"/>
      <c r="L11" s="11"/>
      <c r="M11" s="11"/>
      <c r="N11" s="11"/>
      <c r="O11" s="12"/>
    </row>
    <row r="12" spans="2:15" ht="13.5" customHeight="1">
      <c r="B12" s="18" t="s">
        <v>8</v>
      </c>
      <c r="C12" s="20">
        <f>G33</f>
        <v>45</v>
      </c>
      <c r="D12" s="98"/>
      <c r="E12" s="101"/>
      <c r="F12" s="15"/>
      <c r="G12" s="16"/>
      <c r="J12" s="14" t="s">
        <v>9</v>
      </c>
      <c r="K12" s="11"/>
      <c r="L12" s="11"/>
      <c r="M12" s="11"/>
      <c r="N12" s="11"/>
      <c r="O12" s="12"/>
    </row>
    <row r="13" spans="2:15" ht="13.5" customHeight="1">
      <c r="B13" s="18" t="s">
        <v>10</v>
      </c>
      <c r="C13" s="21">
        <f>G37</f>
        <v>391.2727272727273</v>
      </c>
      <c r="D13" s="98"/>
      <c r="E13" s="101"/>
      <c r="J13" s="17" t="s">
        <v>11</v>
      </c>
      <c r="K13" s="29">
        <f>C7/M13</f>
        <v>425</v>
      </c>
      <c r="L13" s="30" t="s">
        <v>12</v>
      </c>
      <c r="M13" s="31">
        <f>C32</f>
        <v>80</v>
      </c>
      <c r="N13" s="26" t="s">
        <v>13</v>
      </c>
      <c r="O13" s="27"/>
    </row>
    <row r="14" spans="2:15" ht="13.5" customHeight="1">
      <c r="B14" s="18" t="s">
        <v>14</v>
      </c>
      <c r="C14" s="77">
        <v>240</v>
      </c>
      <c r="D14" s="98"/>
      <c r="E14" s="101"/>
      <c r="J14" s="17" t="s">
        <v>15</v>
      </c>
      <c r="K14" s="26"/>
      <c r="L14" s="26"/>
      <c r="M14" s="26"/>
      <c r="N14" s="26"/>
      <c r="O14" s="27"/>
    </row>
    <row r="15" spans="2:15" ht="13.5" customHeight="1">
      <c r="B15" s="18" t="s">
        <v>16</v>
      </c>
      <c r="C15" s="77">
        <v>0</v>
      </c>
      <c r="D15" s="99"/>
      <c r="E15" s="102"/>
      <c r="G15" s="103">
        <f>SUM(E10:E26)</f>
        <v>1602.1727272727273</v>
      </c>
      <c r="H15" s="103"/>
      <c r="J15" s="17" t="s">
        <v>17</v>
      </c>
      <c r="K15" s="26"/>
      <c r="L15" s="26"/>
      <c r="M15" s="26"/>
      <c r="N15" s="73">
        <f>M13/12</f>
        <v>6.666666666666667</v>
      </c>
      <c r="O15" s="27" t="s">
        <v>18</v>
      </c>
    </row>
    <row r="16" spans="2:15" ht="13.5" customHeight="1">
      <c r="B16" s="95" t="s">
        <v>19</v>
      </c>
      <c r="C16" s="96"/>
      <c r="D16" s="104" t="s">
        <v>20</v>
      </c>
      <c r="E16" s="100">
        <f>SUM(C17:C23)+SUM(C25:C26)</f>
        <v>414</v>
      </c>
      <c r="F16" s="22"/>
      <c r="G16" s="103"/>
      <c r="H16" s="103"/>
      <c r="J16" s="17" t="s">
        <v>21</v>
      </c>
      <c r="K16" s="26"/>
      <c r="L16" s="26"/>
      <c r="M16" s="91">
        <f>G15-C11</f>
        <v>1090.2727272727275</v>
      </c>
      <c r="N16" s="26" t="s">
        <v>22</v>
      </c>
      <c r="O16" s="27"/>
    </row>
    <row r="17" spans="2:15" ht="13.5" customHeight="1">
      <c r="B17" s="18" t="s">
        <v>23</v>
      </c>
      <c r="C17" s="21">
        <f aca="true" t="shared" si="0" ref="C17:C22">G38</f>
        <v>113.33333333333333</v>
      </c>
      <c r="D17" s="105"/>
      <c r="E17" s="101"/>
      <c r="F17" s="22"/>
      <c r="G17" s="107" t="s">
        <v>24</v>
      </c>
      <c r="H17" s="107"/>
      <c r="J17" s="17"/>
      <c r="K17" s="26"/>
      <c r="L17" s="26"/>
      <c r="M17" s="26"/>
      <c r="N17" s="26"/>
      <c r="O17" s="27"/>
    </row>
    <row r="18" spans="2:15" ht="13.5" customHeight="1">
      <c r="B18" s="18" t="s">
        <v>25</v>
      </c>
      <c r="C18" s="21">
        <f t="shared" si="0"/>
        <v>10.75</v>
      </c>
      <c r="D18" s="105"/>
      <c r="E18" s="101"/>
      <c r="F18" s="22"/>
      <c r="G18" s="23"/>
      <c r="J18" s="14" t="s">
        <v>26</v>
      </c>
      <c r="K18" s="26"/>
      <c r="L18" s="26"/>
      <c r="M18" s="26"/>
      <c r="N18" s="26"/>
      <c r="O18" s="27"/>
    </row>
    <row r="19" spans="2:15" ht="13.5" customHeight="1">
      <c r="B19" s="18" t="s">
        <v>27</v>
      </c>
      <c r="C19" s="21">
        <f t="shared" si="0"/>
        <v>166.66666666666666</v>
      </c>
      <c r="D19" s="105"/>
      <c r="E19" s="101"/>
      <c r="F19" s="24"/>
      <c r="G19" s="108" t="s">
        <v>28</v>
      </c>
      <c r="H19" s="109"/>
      <c r="J19" s="17" t="s">
        <v>29</v>
      </c>
      <c r="K19" s="26"/>
      <c r="L19" s="92">
        <f>C11</f>
        <v>511.9</v>
      </c>
      <c r="M19" s="30" t="s">
        <v>12</v>
      </c>
      <c r="N19" s="31">
        <f>C32</f>
        <v>80</v>
      </c>
      <c r="O19" s="27" t="s">
        <v>30</v>
      </c>
    </row>
    <row r="20" spans="2:15" ht="13.5" customHeight="1">
      <c r="B20" s="18" t="s">
        <v>31</v>
      </c>
      <c r="C20" s="21">
        <f t="shared" si="0"/>
        <v>10</v>
      </c>
      <c r="D20" s="105"/>
      <c r="E20" s="101"/>
      <c r="F20" s="15"/>
      <c r="G20" s="119">
        <v>3000</v>
      </c>
      <c r="H20" s="120"/>
      <c r="J20" s="17" t="s">
        <v>32</v>
      </c>
      <c r="K20" s="26"/>
      <c r="L20" s="92">
        <f>C31</f>
        <v>0</v>
      </c>
      <c r="M20" s="26" t="s">
        <v>33</v>
      </c>
      <c r="N20" s="26"/>
      <c r="O20" s="27"/>
    </row>
    <row r="21" spans="2:15" ht="13.5" customHeight="1">
      <c r="B21" s="18" t="s">
        <v>34</v>
      </c>
      <c r="C21" s="21">
        <f t="shared" si="0"/>
        <v>20.833333333333332</v>
      </c>
      <c r="D21" s="105"/>
      <c r="E21" s="101"/>
      <c r="F21" s="15"/>
      <c r="G21" s="121" t="s">
        <v>35</v>
      </c>
      <c r="H21" s="122"/>
      <c r="J21" s="17" t="s">
        <v>36</v>
      </c>
      <c r="K21" s="26"/>
      <c r="L21" s="92">
        <f>G15</f>
        <v>1602.1727272727273</v>
      </c>
      <c r="M21" s="123" t="s">
        <v>37</v>
      </c>
      <c r="N21" s="123"/>
      <c r="O21" s="93">
        <f>L21*12</f>
        <v>19226.072727272727</v>
      </c>
    </row>
    <row r="22" spans="2:15" ht="13.5" customHeight="1">
      <c r="B22" s="18" t="s">
        <v>38</v>
      </c>
      <c r="C22" s="21">
        <f t="shared" si="0"/>
        <v>50</v>
      </c>
      <c r="D22" s="105"/>
      <c r="E22" s="101"/>
      <c r="F22" s="15"/>
      <c r="G22" s="124">
        <f>G15/G20</f>
        <v>0.5340575757575757</v>
      </c>
      <c r="H22" s="125"/>
      <c r="J22" s="17" t="s">
        <v>39</v>
      </c>
      <c r="K22" s="26"/>
      <c r="L22" s="29">
        <f>G32+C31-C7</f>
        <v>6952</v>
      </c>
      <c r="M22" s="29" t="s">
        <v>40</v>
      </c>
      <c r="N22" s="26"/>
      <c r="O22" s="27"/>
    </row>
    <row r="23" spans="2:15" ht="13.5" customHeight="1">
      <c r="B23" s="18" t="s">
        <v>16</v>
      </c>
      <c r="C23" s="77">
        <v>0</v>
      </c>
      <c r="D23" s="105"/>
      <c r="E23" s="101"/>
      <c r="F23" s="15"/>
      <c r="G23" s="126" t="s">
        <v>41</v>
      </c>
      <c r="H23" s="127"/>
      <c r="J23" s="25" t="s">
        <v>42</v>
      </c>
      <c r="K23" s="26"/>
      <c r="L23" s="26"/>
      <c r="M23" s="26"/>
      <c r="N23" s="26"/>
      <c r="O23" s="27"/>
    </row>
    <row r="24" spans="2:15" ht="13.5" customHeight="1">
      <c r="B24" s="95" t="s">
        <v>74</v>
      </c>
      <c r="C24" s="96"/>
      <c r="D24" s="105"/>
      <c r="E24" s="101"/>
      <c r="F24" s="15"/>
      <c r="J24" s="28"/>
      <c r="K24" s="26"/>
      <c r="L24" s="26"/>
      <c r="M24" s="26"/>
      <c r="N24" s="26"/>
      <c r="O24" s="27"/>
    </row>
    <row r="25" spans="2:15" ht="13.5" customHeight="1">
      <c r="B25" s="18" t="s">
        <v>43</v>
      </c>
      <c r="C25" s="77">
        <f>400/12</f>
        <v>33.333333333333336</v>
      </c>
      <c r="D25" s="105"/>
      <c r="E25" s="101"/>
      <c r="F25" s="15"/>
      <c r="J25" s="28" t="s">
        <v>44</v>
      </c>
      <c r="K25" s="29"/>
      <c r="L25" s="30"/>
      <c r="M25" s="31"/>
      <c r="N25" s="26"/>
      <c r="O25" s="27"/>
    </row>
    <row r="26" spans="2:15" ht="13.5" customHeight="1">
      <c r="B26" s="6" t="s">
        <v>45</v>
      </c>
      <c r="C26" s="78">
        <f>109/12</f>
        <v>9.083333333333334</v>
      </c>
      <c r="D26" s="106"/>
      <c r="E26" s="102"/>
      <c r="F26" s="15"/>
      <c r="G26" s="16"/>
      <c r="J26" s="28" t="s">
        <v>46</v>
      </c>
      <c r="K26" s="26"/>
      <c r="L26" s="26"/>
      <c r="M26" s="26"/>
      <c r="N26" s="26"/>
      <c r="O26" s="32"/>
    </row>
    <row r="27" spans="2:15" ht="13.5" customHeight="1">
      <c r="B27" s="33"/>
      <c r="C27" s="34"/>
      <c r="D27" s="35"/>
      <c r="E27" s="9"/>
      <c r="F27" s="9"/>
      <c r="G27" s="9"/>
      <c r="J27" s="36" t="s">
        <v>47</v>
      </c>
      <c r="K27" s="37"/>
      <c r="L27" s="38"/>
      <c r="M27" s="39"/>
      <c r="N27" s="40"/>
      <c r="O27" s="41"/>
    </row>
    <row r="28" spans="2:15" ht="13.5" customHeight="1">
      <c r="B28" s="33"/>
      <c r="C28" s="34"/>
      <c r="D28" s="35"/>
      <c r="E28" s="9"/>
      <c r="F28" s="9"/>
      <c r="G28" s="9"/>
      <c r="J28" s="71"/>
      <c r="K28" s="72"/>
      <c r="L28" s="26"/>
      <c r="M28" s="73"/>
      <c r="N28" s="74"/>
      <c r="O28" s="26"/>
    </row>
    <row r="29" spans="4:7" ht="13.5" customHeight="1">
      <c r="D29" s="35"/>
      <c r="E29" s="9"/>
      <c r="F29" s="9"/>
      <c r="G29" s="9"/>
    </row>
    <row r="30" spans="2:15" ht="13.5" customHeight="1">
      <c r="B30" s="95" t="s">
        <v>48</v>
      </c>
      <c r="C30" s="110"/>
      <c r="D30" s="110"/>
      <c r="E30" s="110"/>
      <c r="F30" s="110"/>
      <c r="G30" s="96"/>
      <c r="J30" s="3" t="s">
        <v>49</v>
      </c>
      <c r="K30" s="4"/>
      <c r="L30" s="4"/>
      <c r="M30" s="4"/>
      <c r="N30" s="4"/>
      <c r="O30" s="5"/>
    </row>
    <row r="31" spans="2:15" ht="13.5" customHeight="1">
      <c r="B31" s="42" t="s">
        <v>50</v>
      </c>
      <c r="C31" s="79">
        <v>0</v>
      </c>
      <c r="D31" s="111" t="s">
        <v>51</v>
      </c>
      <c r="E31" s="111"/>
      <c r="F31" s="111"/>
      <c r="G31" s="112"/>
      <c r="J31" s="113" t="s">
        <v>52</v>
      </c>
      <c r="K31" s="114"/>
      <c r="L31" s="114"/>
      <c r="M31" s="114"/>
      <c r="N31" s="114"/>
      <c r="O31" s="115"/>
    </row>
    <row r="32" spans="2:15" ht="13.5" customHeight="1">
      <c r="B32" s="43" t="s">
        <v>53</v>
      </c>
      <c r="C32" s="80">
        <v>80</v>
      </c>
      <c r="D32" s="44" t="s">
        <v>54</v>
      </c>
      <c r="E32" s="82">
        <v>511.9</v>
      </c>
      <c r="F32" s="45" t="s">
        <v>55</v>
      </c>
      <c r="G32" s="46">
        <f>C32*E32</f>
        <v>40952</v>
      </c>
      <c r="J32" s="113"/>
      <c r="K32" s="114"/>
      <c r="L32" s="114"/>
      <c r="M32" s="114"/>
      <c r="N32" s="114"/>
      <c r="O32" s="115"/>
    </row>
    <row r="33" spans="2:15" ht="13.5" customHeight="1">
      <c r="B33" s="47" t="s">
        <v>56</v>
      </c>
      <c r="C33" s="81">
        <v>3</v>
      </c>
      <c r="D33" s="48" t="s">
        <v>54</v>
      </c>
      <c r="E33" s="83">
        <v>15</v>
      </c>
      <c r="F33" s="49" t="s">
        <v>55</v>
      </c>
      <c r="G33" s="50">
        <f>C33*E33</f>
        <v>45</v>
      </c>
      <c r="J33" s="113"/>
      <c r="K33" s="114"/>
      <c r="L33" s="114"/>
      <c r="M33" s="114"/>
      <c r="N33" s="114"/>
      <c r="O33" s="115"/>
    </row>
    <row r="34" spans="2:15" ht="13.5" customHeight="1">
      <c r="B34" s="51" t="s">
        <v>57</v>
      </c>
      <c r="C34" s="52"/>
      <c r="D34" s="53"/>
      <c r="E34" s="54"/>
      <c r="F34" s="54"/>
      <c r="G34" s="55"/>
      <c r="J34" s="113"/>
      <c r="K34" s="114"/>
      <c r="L34" s="114"/>
      <c r="M34" s="114"/>
      <c r="N34" s="114"/>
      <c r="O34" s="115"/>
    </row>
    <row r="35" spans="2:15" ht="13.5" customHeight="1">
      <c r="B35" s="56" t="s">
        <v>58</v>
      </c>
      <c r="C35" s="84">
        <v>1600</v>
      </c>
      <c r="D35" s="57" t="s">
        <v>59</v>
      </c>
      <c r="E35" s="58"/>
      <c r="F35" s="58"/>
      <c r="G35" s="59"/>
      <c r="J35" s="113"/>
      <c r="K35" s="114"/>
      <c r="L35" s="114"/>
      <c r="M35" s="114"/>
      <c r="N35" s="114"/>
      <c r="O35" s="115"/>
    </row>
    <row r="36" spans="2:15" ht="13.5" customHeight="1">
      <c r="B36" s="56" t="s">
        <v>60</v>
      </c>
      <c r="C36" s="85">
        <v>11</v>
      </c>
      <c r="D36" s="60" t="s">
        <v>54</v>
      </c>
      <c r="E36" s="61"/>
      <c r="F36" s="61"/>
      <c r="G36" s="62"/>
      <c r="J36" s="113"/>
      <c r="K36" s="114"/>
      <c r="L36" s="114"/>
      <c r="M36" s="114"/>
      <c r="N36" s="114"/>
      <c r="O36" s="115"/>
    </row>
    <row r="37" spans="2:15" ht="13.5" customHeight="1">
      <c r="B37" s="63" t="s">
        <v>61</v>
      </c>
      <c r="C37" s="86">
        <v>2.69</v>
      </c>
      <c r="D37" s="64" t="s">
        <v>62</v>
      </c>
      <c r="E37" s="65" t="s">
        <v>62</v>
      </c>
      <c r="F37" s="66" t="s">
        <v>55</v>
      </c>
      <c r="G37" s="46">
        <f>C35/C36*C37</f>
        <v>391.2727272727273</v>
      </c>
      <c r="J37" s="113"/>
      <c r="K37" s="114"/>
      <c r="L37" s="114"/>
      <c r="M37" s="114"/>
      <c r="N37" s="114"/>
      <c r="O37" s="115"/>
    </row>
    <row r="38" spans="2:15" ht="13.5" customHeight="1">
      <c r="B38" s="67" t="s">
        <v>63</v>
      </c>
      <c r="C38" s="87">
        <f>C7*4%</f>
        <v>1360</v>
      </c>
      <c r="D38" s="48" t="s">
        <v>59</v>
      </c>
      <c r="E38" s="88">
        <v>12</v>
      </c>
      <c r="F38" s="68" t="s">
        <v>55</v>
      </c>
      <c r="G38" s="50">
        <f aca="true" t="shared" si="1" ref="G38:G43">C38/E38</f>
        <v>113.33333333333333</v>
      </c>
      <c r="J38" s="113"/>
      <c r="K38" s="114"/>
      <c r="L38" s="114"/>
      <c r="M38" s="114"/>
      <c r="N38" s="114"/>
      <c r="O38" s="115"/>
    </row>
    <row r="39" spans="2:15" ht="13.5" customHeight="1">
      <c r="B39" s="47" t="s">
        <v>25</v>
      </c>
      <c r="C39" s="87">
        <f>129</f>
        <v>129</v>
      </c>
      <c r="D39" s="48" t="s">
        <v>59</v>
      </c>
      <c r="E39" s="88">
        <v>12</v>
      </c>
      <c r="F39" s="68" t="s">
        <v>55</v>
      </c>
      <c r="G39" s="50">
        <f t="shared" si="1"/>
        <v>10.75</v>
      </c>
      <c r="J39" s="113"/>
      <c r="K39" s="114"/>
      <c r="L39" s="114"/>
      <c r="M39" s="114"/>
      <c r="N39" s="114"/>
      <c r="O39" s="115"/>
    </row>
    <row r="40" spans="2:15" ht="13.5" customHeight="1">
      <c r="B40" s="47" t="s">
        <v>27</v>
      </c>
      <c r="C40" s="87">
        <v>2000</v>
      </c>
      <c r="D40" s="48" t="s">
        <v>59</v>
      </c>
      <c r="E40" s="88">
        <v>12</v>
      </c>
      <c r="F40" s="68" t="s">
        <v>55</v>
      </c>
      <c r="G40" s="50">
        <f t="shared" si="1"/>
        <v>166.66666666666666</v>
      </c>
      <c r="J40" s="113"/>
      <c r="K40" s="114"/>
      <c r="L40" s="114"/>
      <c r="M40" s="114"/>
      <c r="N40" s="114"/>
      <c r="O40" s="115"/>
    </row>
    <row r="41" spans="2:15" ht="13.5" customHeight="1">
      <c r="B41" s="67" t="s">
        <v>64</v>
      </c>
      <c r="C41" s="87">
        <v>120</v>
      </c>
      <c r="D41" s="48" t="s">
        <v>59</v>
      </c>
      <c r="E41" s="88">
        <v>12</v>
      </c>
      <c r="F41" s="68" t="s">
        <v>55</v>
      </c>
      <c r="G41" s="50">
        <f t="shared" si="1"/>
        <v>10</v>
      </c>
      <c r="J41" s="113"/>
      <c r="K41" s="114"/>
      <c r="L41" s="114"/>
      <c r="M41" s="114"/>
      <c r="N41" s="114"/>
      <c r="O41" s="115"/>
    </row>
    <row r="42" spans="2:15" ht="13.5" customHeight="1">
      <c r="B42" s="67" t="s">
        <v>65</v>
      </c>
      <c r="C42" s="87">
        <v>250</v>
      </c>
      <c r="D42" s="48" t="s">
        <v>59</v>
      </c>
      <c r="E42" s="88">
        <v>12</v>
      </c>
      <c r="F42" s="68" t="s">
        <v>55</v>
      </c>
      <c r="G42" s="50">
        <f t="shared" si="1"/>
        <v>20.833333333333332</v>
      </c>
      <c r="J42" s="113"/>
      <c r="K42" s="114"/>
      <c r="L42" s="114"/>
      <c r="M42" s="114"/>
      <c r="N42" s="114"/>
      <c r="O42" s="115"/>
    </row>
    <row r="43" spans="2:15" ht="13.5" customHeight="1">
      <c r="B43" s="67" t="s">
        <v>66</v>
      </c>
      <c r="C43" s="90">
        <v>1200</v>
      </c>
      <c r="D43" s="48" t="s">
        <v>59</v>
      </c>
      <c r="E43" s="88">
        <v>24</v>
      </c>
      <c r="F43" s="68" t="s">
        <v>55</v>
      </c>
      <c r="G43" s="50">
        <f t="shared" si="1"/>
        <v>50</v>
      </c>
      <c r="J43" s="113"/>
      <c r="K43" s="114"/>
      <c r="L43" s="114"/>
      <c r="M43" s="114"/>
      <c r="N43" s="114"/>
      <c r="O43" s="115"/>
    </row>
    <row r="44" spans="10:15" ht="13.5" customHeight="1">
      <c r="J44" s="113"/>
      <c r="K44" s="114"/>
      <c r="L44" s="114"/>
      <c r="M44" s="114"/>
      <c r="N44" s="114"/>
      <c r="O44" s="115"/>
    </row>
    <row r="45" spans="10:15" ht="13.5" customHeight="1">
      <c r="J45" s="113"/>
      <c r="K45" s="114"/>
      <c r="L45" s="114"/>
      <c r="M45" s="114"/>
      <c r="N45" s="114"/>
      <c r="O45" s="115"/>
    </row>
    <row r="46" spans="10:15" ht="13.5" customHeight="1">
      <c r="J46" s="113"/>
      <c r="K46" s="114"/>
      <c r="L46" s="114"/>
      <c r="M46" s="114"/>
      <c r="N46" s="114"/>
      <c r="O46" s="115"/>
    </row>
    <row r="47" spans="10:15" ht="13.5" customHeight="1">
      <c r="J47" s="113"/>
      <c r="K47" s="114"/>
      <c r="L47" s="114"/>
      <c r="M47" s="114"/>
      <c r="N47" s="114"/>
      <c r="O47" s="115"/>
    </row>
    <row r="48" spans="10:15" ht="13.5" customHeight="1">
      <c r="J48" s="113"/>
      <c r="K48" s="114"/>
      <c r="L48" s="114"/>
      <c r="M48" s="114"/>
      <c r="N48" s="114"/>
      <c r="O48" s="115"/>
    </row>
    <row r="49" spans="10:15" ht="13.5" customHeight="1">
      <c r="J49" s="113"/>
      <c r="K49" s="114"/>
      <c r="L49" s="114"/>
      <c r="M49" s="114"/>
      <c r="N49" s="114"/>
      <c r="O49" s="115"/>
    </row>
    <row r="50" spans="10:15" ht="13.5" customHeight="1">
      <c r="J50" s="113"/>
      <c r="K50" s="114"/>
      <c r="L50" s="114"/>
      <c r="M50" s="114"/>
      <c r="N50" s="114"/>
      <c r="O50" s="115"/>
    </row>
    <row r="51" spans="10:15" ht="13.5" customHeight="1">
      <c r="J51" s="113"/>
      <c r="K51" s="114"/>
      <c r="L51" s="114"/>
      <c r="M51" s="114"/>
      <c r="N51" s="114"/>
      <c r="O51" s="115"/>
    </row>
    <row r="52" spans="10:15" ht="13.5" customHeight="1">
      <c r="J52" s="113"/>
      <c r="K52" s="114"/>
      <c r="L52" s="114"/>
      <c r="M52" s="114"/>
      <c r="N52" s="114"/>
      <c r="O52" s="115"/>
    </row>
    <row r="53" spans="10:15" ht="13.5" customHeight="1">
      <c r="J53" s="116"/>
      <c r="K53" s="117"/>
      <c r="L53" s="117"/>
      <c r="M53" s="117"/>
      <c r="N53" s="117"/>
      <c r="O53" s="118"/>
    </row>
    <row r="54" ht="13.5" customHeight="1"/>
  </sheetData>
  <sheetProtection password="E33D" sheet="1" objects="1" scenarios="1"/>
  <mergeCells count="19">
    <mergeCell ref="B30:G30"/>
    <mergeCell ref="D31:G31"/>
    <mergeCell ref="J31:O53"/>
    <mergeCell ref="G20:H20"/>
    <mergeCell ref="G21:H21"/>
    <mergeCell ref="M21:N21"/>
    <mergeCell ref="G22:H22"/>
    <mergeCell ref="G23:H23"/>
    <mergeCell ref="B24:C24"/>
    <mergeCell ref="C2:J4"/>
    <mergeCell ref="B10:C10"/>
    <mergeCell ref="D10:D15"/>
    <mergeCell ref="E10:E15"/>
    <mergeCell ref="G15:H16"/>
    <mergeCell ref="B16:C16"/>
    <mergeCell ref="D16:D26"/>
    <mergeCell ref="E16:E26"/>
    <mergeCell ref="G17:H17"/>
    <mergeCell ref="G19:H19"/>
  </mergeCells>
  <conditionalFormatting sqref="G22:H22">
    <cfRule type="iconSet" priority="1" dxfId="0">
      <iconSet iconSet="3Symbols" reverse="1">
        <cfvo type="percent" val="0"/>
        <cfvo type="num" val="0.2"/>
        <cfvo type="num" val="0.5"/>
      </iconSet>
    </cfRule>
  </conditionalFormatting>
  <hyperlinks>
    <hyperlink ref="N4" r:id="rId1" display="goldmap@goldmap.com.br"/>
    <hyperlink ref="N2" r:id="rId2" display="blog.goldmap.com.br"/>
    <hyperlink ref="N3" r:id="rId3" display="goldmap.com.br"/>
  </hyperlinks>
  <printOptions/>
  <pageMargins left="0.75" right="0.75" top="1" bottom="1" header="0.5" footer="0.5"/>
  <pageSetup horizontalDpi="600" verticalDpi="600" orientation="portrait" paperSize="9"/>
  <ignoredErrors>
    <ignoredError sqref="G15" emptyCellReference="1"/>
    <ignoredError sqref="C25:C26 C38:C39" unlockedFormula="1"/>
  </ignoredErrors>
  <drawing r:id="rId6"/>
  <legacy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RD2M Internet Things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 poder do planejamento #1 - Os gastos do seu carro</dc:title>
  <dc:subject/>
  <dc:creator>Renato Martins</dc:creator>
  <cp:keywords/>
  <dc:description/>
  <cp:lastModifiedBy>Renato Martins</cp:lastModifiedBy>
  <dcterms:created xsi:type="dcterms:W3CDTF">2011-09-29T18:44:05Z</dcterms:created>
  <dcterms:modified xsi:type="dcterms:W3CDTF">2011-11-24T10:27:56Z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